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155" windowHeight="10770" activeTab="1"/>
  </bookViews>
  <sheets>
    <sheet name="STEMas_share_stats" sheetId="1" r:id="rId1"/>
    <sheet name="Formula for Table 8" sheetId="2" r:id="rId2"/>
  </sheets>
  <definedNames/>
  <calcPr fullCalcOnLoad="1"/>
</workbook>
</file>

<file path=xl/sharedStrings.xml><?xml version="1.0" encoding="utf-8"?>
<sst xmlns="http://schemas.openxmlformats.org/spreadsheetml/2006/main" count="83" uniqueCount="65">
  <si>
    <t>Non-college</t>
  </si>
  <si>
    <t>STEM college</t>
  </si>
  <si>
    <t>Non-STEM college</t>
  </si>
  <si>
    <t>STEM &amp; HS STATUS</t>
  </si>
  <si>
    <t>AVG WEEKLY WAGE</t>
  </si>
  <si>
    <t>AVG WEEKLY WAGE (2010 $)</t>
  </si>
  <si>
    <t>SHARE IN TOTAL EMPLOYMENT</t>
  </si>
  <si>
    <t>TOTAL INCOME (BY YEAR)</t>
  </si>
  <si>
    <t>TOTAL EMPLOYMENT (BY YEAR)</t>
  </si>
  <si>
    <t>SHARE IN TOTAL INCOME</t>
  </si>
  <si>
    <t>AVERAGE ANNUAL INCOME</t>
  </si>
  <si>
    <t>YEAR</t>
  </si>
  <si>
    <t>TOTAL WEEKLY WAGES</t>
  </si>
  <si>
    <t>TOTAL EMPLOYMENT</t>
  </si>
  <si>
    <t>TOTAL ANNUAL INCOME</t>
  </si>
  <si>
    <t>C / F</t>
  </si>
  <si>
    <t>C / F * Adj factor</t>
  </si>
  <si>
    <t>F / G</t>
  </si>
  <si>
    <t>(D / E) * 100</t>
  </si>
  <si>
    <t>D / F</t>
  </si>
  <si>
    <t>average wage of H</t>
  </si>
  <si>
    <t>beta/(1-beta)</t>
  </si>
  <si>
    <t>sigma_H</t>
  </si>
  <si>
    <t>s_w_ST</t>
  </si>
  <si>
    <t>s_E_ST</t>
  </si>
  <si>
    <t>Phi_A</t>
  </si>
  <si>
    <t>Phi_B</t>
  </si>
  <si>
    <t>TFP_elast</t>
  </si>
  <si>
    <t>change_coll_nocoll_ratio</t>
  </si>
  <si>
    <t>year 2000</t>
  </si>
  <si>
    <t>beta</t>
  </si>
  <si>
    <t>1980-90</t>
  </si>
  <si>
    <t>1990-2000</t>
  </si>
  <si>
    <t>2000-2010</t>
  </si>
  <si>
    <t>change in L supply</t>
  </si>
  <si>
    <t>b_w_ST</t>
  </si>
  <si>
    <t>1/sigma_S</t>
  </si>
  <si>
    <t>change in immi STEM as % of employment, per year</t>
  </si>
  <si>
    <t>TFP change implied by immigrants</t>
  </si>
  <si>
    <t>Actual Change in beta/(1-beta)</t>
  </si>
  <si>
    <t>Actual TFP change, aveareg per year</t>
  </si>
  <si>
    <t>change in skill bias in % per year</t>
  </si>
  <si>
    <t>average 1990-2010</t>
  </si>
  <si>
    <t>share due to immi</t>
  </si>
  <si>
    <t>Min-Max difference in immi STEM growth</t>
  </si>
  <si>
    <t>Min-Max difference in average wage growth</t>
  </si>
  <si>
    <t>immi STEM</t>
  </si>
  <si>
    <t>min growth in 1990-2000: Terre haute, IN, -0.001</t>
  </si>
  <si>
    <t>max growth in 1990-2000: San Jose 0.069</t>
  </si>
  <si>
    <t xml:space="preserve">delta wage: </t>
  </si>
  <si>
    <t>terre haute</t>
  </si>
  <si>
    <t>san jose</t>
  </si>
  <si>
    <t>b_w_H</t>
  </si>
  <si>
    <t>b_w_L</t>
  </si>
  <si>
    <t>s_w_K</t>
  </si>
  <si>
    <t>T1</t>
  </si>
  <si>
    <t>T2</t>
  </si>
  <si>
    <t>SBP change implied by model</t>
  </si>
  <si>
    <t>TFP</t>
  </si>
  <si>
    <t>skill bias</t>
  </si>
  <si>
    <t>coefficients from estimates, table 5</t>
  </si>
  <si>
    <t>Share of STEM in total wage bill</t>
  </si>
  <si>
    <t>Share of STEM in total employment</t>
  </si>
  <si>
    <t>Share of college educated in total wage bill</t>
  </si>
  <si>
    <t>Extensions (not in Table 8)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</si>
</sst>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%"/>
    <numFmt numFmtId="168" formatCode="&quot;$&quot;#,##0.0"/>
    <numFmt numFmtId="169" formatCode="0.0000%"/>
    <numFmt numFmtId="170" formatCode="0.000000000000000%"/>
    <numFmt numFmtId="171" formatCode="0.00000000000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wrapText="1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/>
    </xf>
    <xf numFmtId="10" fontId="0" fillId="33" borderId="10" xfId="57" applyNumberFormat="1" applyFont="1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10" fontId="0" fillId="33" borderId="11" xfId="57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10" fontId="1" fillId="34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0" fontId="1" fillId="35" borderId="0" xfId="0" applyNumberFormat="1" applyFont="1" applyFill="1" applyAlignment="1">
      <alignment/>
    </xf>
    <xf numFmtId="2" fontId="1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D1">
      <selection activeCell="J13" sqref="J13"/>
    </sheetView>
  </sheetViews>
  <sheetFormatPr defaultColWidth="9.140625" defaultRowHeight="12.75"/>
  <cols>
    <col min="1" max="1" width="17.140625" style="0" customWidth="1"/>
    <col min="2" max="2" width="18.00390625" style="12" customWidth="1"/>
    <col min="3" max="3" width="15.140625" style="12" customWidth="1"/>
    <col min="4" max="5" width="17.57421875" style="12" bestFit="1" customWidth="1"/>
    <col min="6" max="7" width="15.140625" style="12" customWidth="1"/>
    <col min="8" max="10" width="17.57421875" style="0" customWidth="1"/>
    <col min="11" max="11" width="11.00390625" style="0" customWidth="1"/>
    <col min="12" max="12" width="12.421875" style="0" customWidth="1"/>
  </cols>
  <sheetData>
    <row r="1" spans="1:16" ht="51">
      <c r="A1" s="3" t="s">
        <v>11</v>
      </c>
      <c r="B1" s="3" t="s">
        <v>3</v>
      </c>
      <c r="C1" s="3" t="s">
        <v>12</v>
      </c>
      <c r="D1" s="3" t="s">
        <v>14</v>
      </c>
      <c r="E1" s="3" t="s">
        <v>7</v>
      </c>
      <c r="F1" s="3" t="s">
        <v>13</v>
      </c>
      <c r="G1" s="3" t="s">
        <v>8</v>
      </c>
      <c r="H1" s="3" t="s">
        <v>4</v>
      </c>
      <c r="I1" s="15" t="s">
        <v>5</v>
      </c>
      <c r="J1" s="15" t="s">
        <v>6</v>
      </c>
      <c r="K1" s="15" t="s">
        <v>9</v>
      </c>
      <c r="L1" s="3" t="s">
        <v>10</v>
      </c>
      <c r="M1" s="21" t="s">
        <v>20</v>
      </c>
      <c r="N1" s="21" t="s">
        <v>21</v>
      </c>
      <c r="O1" s="21" t="s">
        <v>41</v>
      </c>
      <c r="P1" s="21" t="s">
        <v>34</v>
      </c>
    </row>
    <row r="2" spans="1:12" s="14" customFormat="1" ht="11.25">
      <c r="A2" s="13"/>
      <c r="B2" s="13"/>
      <c r="C2" s="13"/>
      <c r="D2" s="13"/>
      <c r="E2" s="13"/>
      <c r="F2" s="13"/>
      <c r="G2" s="13"/>
      <c r="H2" s="13" t="s">
        <v>15</v>
      </c>
      <c r="I2" s="16" t="s">
        <v>16</v>
      </c>
      <c r="J2" s="16" t="s">
        <v>17</v>
      </c>
      <c r="K2" s="16" t="s">
        <v>18</v>
      </c>
      <c r="L2" s="13" t="s">
        <v>19</v>
      </c>
    </row>
    <row r="3" spans="1:12" ht="39" customHeight="1">
      <c r="A3" s="1">
        <v>1980</v>
      </c>
      <c r="B3" s="10" t="s">
        <v>0</v>
      </c>
      <c r="C3" s="6">
        <v>14100000000</v>
      </c>
      <c r="D3" s="6">
        <v>626000000000</v>
      </c>
      <c r="E3" s="6">
        <v>888000000000</v>
      </c>
      <c r="F3" s="5">
        <v>55500000</v>
      </c>
      <c r="G3" s="5">
        <v>69400000</v>
      </c>
      <c r="H3" s="4">
        <v>254.0103</v>
      </c>
      <c r="I3" s="17">
        <v>673.1273</v>
      </c>
      <c r="J3" s="18">
        <v>0.8003801</v>
      </c>
      <c r="K3" s="18">
        <v>0.7048443</v>
      </c>
      <c r="L3" s="4">
        <v>11264.9</v>
      </c>
    </row>
    <row r="4" spans="1:14" ht="39" customHeight="1">
      <c r="A4" s="1">
        <v>1980</v>
      </c>
      <c r="B4" s="10" t="s">
        <v>1</v>
      </c>
      <c r="C4" s="6">
        <v>901000000</v>
      </c>
      <c r="D4" s="6">
        <v>42100000000</v>
      </c>
      <c r="E4" s="6">
        <v>888000000000</v>
      </c>
      <c r="F4" s="5">
        <v>2039020</v>
      </c>
      <c r="G4" s="5">
        <v>69400000</v>
      </c>
      <c r="H4" s="4">
        <v>441.6629</v>
      </c>
      <c r="I4" s="17">
        <v>1170.407</v>
      </c>
      <c r="J4" s="18">
        <v>0.0293822</v>
      </c>
      <c r="K4" s="18">
        <v>0.0474538</v>
      </c>
      <c r="L4" s="4">
        <v>20659.34</v>
      </c>
      <c r="M4">
        <f>(I4*J4+I5*J5)/(J5+J4)</f>
        <v>1076.8086329402195</v>
      </c>
      <c r="N4">
        <f>(M4/I3)*((1-J3)/J3)^(1/1.75)</f>
        <v>0.7234642375741317</v>
      </c>
    </row>
    <row r="5" spans="1:12" ht="39" customHeight="1">
      <c r="A5" s="1">
        <v>1980</v>
      </c>
      <c r="B5" s="10" t="s">
        <v>2</v>
      </c>
      <c r="C5" s="6">
        <v>4730000000</v>
      </c>
      <c r="D5" s="6">
        <v>220000000000</v>
      </c>
      <c r="E5" s="6">
        <v>888000000000</v>
      </c>
      <c r="F5" s="5">
        <v>11800000</v>
      </c>
      <c r="G5" s="5">
        <v>69400000</v>
      </c>
      <c r="H5" s="4">
        <v>400.2469</v>
      </c>
      <c r="I5" s="17">
        <v>1060.654</v>
      </c>
      <c r="J5" s="18">
        <v>0.1702376</v>
      </c>
      <c r="K5" s="18">
        <v>0.2477019</v>
      </c>
      <c r="L5" s="4">
        <v>18612.47</v>
      </c>
    </row>
    <row r="6" spans="1:16" ht="39" customHeight="1">
      <c r="A6" s="1">
        <v>1990</v>
      </c>
      <c r="B6" s="10" t="s">
        <v>0</v>
      </c>
      <c r="C6" s="6">
        <v>26800000000</v>
      </c>
      <c r="D6" s="6">
        <v>1180000000000</v>
      </c>
      <c r="E6" s="6">
        <v>1950000000000</v>
      </c>
      <c r="F6" s="5">
        <v>62000000</v>
      </c>
      <c r="G6" s="5">
        <v>83000000</v>
      </c>
      <c r="H6" s="4">
        <v>432.0199</v>
      </c>
      <c r="I6" s="17">
        <v>721.4732</v>
      </c>
      <c r="J6" s="18">
        <v>0.7465646</v>
      </c>
      <c r="K6" s="18">
        <v>0.6067829</v>
      </c>
      <c r="L6" s="4">
        <v>19083.42</v>
      </c>
      <c r="P6" s="24">
        <f>(K6-K3)/K3</f>
        <v>-0.13912491028160398</v>
      </c>
    </row>
    <row r="7" spans="1:15" ht="39" customHeight="1">
      <c r="A7" s="1">
        <v>1990</v>
      </c>
      <c r="B7" s="10" t="s">
        <v>1</v>
      </c>
      <c r="C7" s="6">
        <v>2320000000</v>
      </c>
      <c r="D7" s="6">
        <v>108000000000</v>
      </c>
      <c r="E7" s="6">
        <v>1950000000000</v>
      </c>
      <c r="F7" s="5">
        <v>2813345</v>
      </c>
      <c r="G7" s="5">
        <v>83000000</v>
      </c>
      <c r="H7" s="4">
        <v>825.1364</v>
      </c>
      <c r="I7" s="17">
        <v>1377.978</v>
      </c>
      <c r="J7" s="18">
        <v>0.0338866</v>
      </c>
      <c r="K7" s="18">
        <v>0.0555786</v>
      </c>
      <c r="L7" s="4">
        <v>38509.64</v>
      </c>
      <c r="M7">
        <f>(I7*J7+I8*J8)/(J8+J7)</f>
        <v>1314.25796726582</v>
      </c>
      <c r="N7">
        <f>(M7/I6)*((1-J6)/J6)^(1/1.75)</f>
        <v>0.982530550938522</v>
      </c>
      <c r="O7">
        <f>(N7/N4)^(1/10)-1</f>
        <v>0.031081274141024018</v>
      </c>
    </row>
    <row r="8" spans="1:12" ht="39" customHeight="1">
      <c r="A8" s="1">
        <v>1990</v>
      </c>
      <c r="B8" s="10" t="s">
        <v>2</v>
      </c>
      <c r="C8" s="6">
        <v>14200000000</v>
      </c>
      <c r="D8" s="6">
        <v>658000000000</v>
      </c>
      <c r="E8" s="6">
        <v>1950000000000</v>
      </c>
      <c r="F8" s="5">
        <v>18200000</v>
      </c>
      <c r="G8" s="5">
        <v>83000000</v>
      </c>
      <c r="H8" s="4">
        <v>781.0919</v>
      </c>
      <c r="I8" s="17">
        <v>1304.423</v>
      </c>
      <c r="J8" s="18">
        <v>0.2195488</v>
      </c>
      <c r="K8" s="18">
        <v>0.3376386</v>
      </c>
      <c r="L8" s="4">
        <v>36108.64</v>
      </c>
    </row>
    <row r="9" spans="1:16" ht="39" customHeight="1">
      <c r="A9" s="1">
        <v>2000</v>
      </c>
      <c r="B9" s="10" t="s">
        <v>0</v>
      </c>
      <c r="C9" s="6">
        <v>44900000000</v>
      </c>
      <c r="D9" s="6">
        <v>1950000000000</v>
      </c>
      <c r="E9" s="6">
        <v>3590000000000</v>
      </c>
      <c r="F9" s="5">
        <v>72200000</v>
      </c>
      <c r="G9" s="5">
        <v>102000000</v>
      </c>
      <c r="H9" s="4">
        <v>621.8491</v>
      </c>
      <c r="I9" s="17">
        <v>789.7484</v>
      </c>
      <c r="J9" s="18">
        <v>0.7093647</v>
      </c>
      <c r="K9" s="18">
        <v>0.5439695</v>
      </c>
      <c r="L9" s="4">
        <v>27019.76</v>
      </c>
      <c r="P9" s="24">
        <f>(K9-K6)/K6</f>
        <v>-0.10351873792092693</v>
      </c>
    </row>
    <row r="10" spans="1:15" ht="39" customHeight="1">
      <c r="A10" s="1">
        <v>2000</v>
      </c>
      <c r="B10" s="10" t="s">
        <v>1</v>
      </c>
      <c r="C10" s="6">
        <v>7010000000</v>
      </c>
      <c r="D10" s="6">
        <v>324000000000</v>
      </c>
      <c r="E10" s="6">
        <v>3590000000000</v>
      </c>
      <c r="F10" s="5">
        <v>4693865</v>
      </c>
      <c r="G10" s="5">
        <v>102000000</v>
      </c>
      <c r="H10" s="4">
        <v>1492.996</v>
      </c>
      <c r="I10" s="17">
        <v>1896.105</v>
      </c>
      <c r="J10" s="18">
        <v>0.0461284</v>
      </c>
      <c r="K10" s="18">
        <v>0.0902783</v>
      </c>
      <c r="L10" s="4">
        <v>68959.02</v>
      </c>
      <c r="M10">
        <f>(I10*J10+I11*J11)/(J11+J10)</f>
        <v>1537.143312921039</v>
      </c>
      <c r="N10">
        <f>(M10/I9)*((1-J9)/J9)^(1/1.75)</f>
        <v>1.1689203333671359</v>
      </c>
      <c r="O10">
        <f>(N10/N7)^(1/10)-1</f>
        <v>0.017522180526281517</v>
      </c>
    </row>
    <row r="11" spans="1:12" ht="39" customHeight="1">
      <c r="A11" s="1">
        <v>2000</v>
      </c>
      <c r="B11" s="10" t="s">
        <v>2</v>
      </c>
      <c r="C11" s="6">
        <v>28800000000</v>
      </c>
      <c r="D11" s="6">
        <v>1310000000000</v>
      </c>
      <c r="E11" s="6">
        <v>3590000000000</v>
      </c>
      <c r="F11" s="5">
        <v>24900000</v>
      </c>
      <c r="G11" s="5">
        <v>102000000</v>
      </c>
      <c r="H11" s="4">
        <v>1157.025</v>
      </c>
      <c r="I11" s="17">
        <v>1469.422</v>
      </c>
      <c r="J11" s="18">
        <v>0.2445069</v>
      </c>
      <c r="K11" s="18">
        <v>0.3657522</v>
      </c>
      <c r="L11" s="4">
        <v>52707.49</v>
      </c>
    </row>
    <row r="12" spans="1:16" ht="39" customHeight="1">
      <c r="A12" s="1">
        <v>2010</v>
      </c>
      <c r="B12" s="10" t="s">
        <v>0</v>
      </c>
      <c r="C12" s="6">
        <v>51400000000</v>
      </c>
      <c r="D12" s="6">
        <v>2350000000000</v>
      </c>
      <c r="E12" s="6">
        <v>4900000000000</v>
      </c>
      <c r="F12" s="5">
        <v>74100000</v>
      </c>
      <c r="G12" s="5">
        <v>110000000</v>
      </c>
      <c r="H12" s="4">
        <v>694.166</v>
      </c>
      <c r="I12" s="17">
        <v>694.166</v>
      </c>
      <c r="J12" s="18">
        <v>0.6703584</v>
      </c>
      <c r="K12" s="18">
        <v>0.48024</v>
      </c>
      <c r="L12" s="4">
        <v>31765.85</v>
      </c>
      <c r="P12" s="24">
        <f>(K12-K9)/K9</f>
        <v>-0.11715638468700909</v>
      </c>
    </row>
    <row r="13" spans="1:15" ht="39" customHeight="1">
      <c r="A13" s="1">
        <v>2010</v>
      </c>
      <c r="B13" s="10" t="s">
        <v>1</v>
      </c>
      <c r="C13" s="6">
        <v>9480000000</v>
      </c>
      <c r="D13" s="6">
        <v>456000000000</v>
      </c>
      <c r="E13" s="6">
        <v>4900000000000</v>
      </c>
      <c r="F13" s="5">
        <v>5200865</v>
      </c>
      <c r="G13" s="5">
        <v>110000000</v>
      </c>
      <c r="H13" s="4">
        <v>1821.88</v>
      </c>
      <c r="I13" s="17">
        <v>1821.88</v>
      </c>
      <c r="J13" s="18">
        <v>0.0470821</v>
      </c>
      <c r="K13" s="18">
        <v>0.0931167</v>
      </c>
      <c r="L13" s="4">
        <v>87696.13</v>
      </c>
      <c r="M13">
        <f>(I13*J13+I14*J14)/(J14+J13)</f>
        <v>1462.1138496451447</v>
      </c>
      <c r="N13">
        <f>(M13/I12)*((1-J12)/J12)^(1/1.75)</f>
        <v>1.4039977115316884</v>
      </c>
      <c r="O13">
        <f>(N13/N10)^(1/10)-1</f>
        <v>0.018493234942862813</v>
      </c>
    </row>
    <row r="14" spans="1:12" ht="39" customHeight="1">
      <c r="A14" s="2">
        <v>2010</v>
      </c>
      <c r="B14" s="11" t="s">
        <v>2</v>
      </c>
      <c r="C14" s="9">
        <v>43800000000</v>
      </c>
      <c r="D14" s="9">
        <v>2090000000000</v>
      </c>
      <c r="E14" s="9">
        <v>4900000000000</v>
      </c>
      <c r="F14" s="8">
        <v>31200000</v>
      </c>
      <c r="G14" s="8">
        <v>110000000</v>
      </c>
      <c r="H14" s="7">
        <v>1402.167</v>
      </c>
      <c r="I14" s="19">
        <v>1402.167</v>
      </c>
      <c r="J14" s="20">
        <v>0.2825594</v>
      </c>
      <c r="K14" s="20">
        <v>0.4266433</v>
      </c>
      <c r="L14" s="7">
        <v>66952.11</v>
      </c>
    </row>
    <row r="17" spans="1:2" ht="12.75">
      <c r="A17" t="s">
        <v>21</v>
      </c>
      <c r="B17" s="12">
        <f>(I14/I12)*(J14/J12)^(1/'Formula for Table 8'!A3)</f>
        <v>1.311407779026747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23.421875" style="0" customWidth="1"/>
    <col min="4" max="4" width="12.7109375" style="0" customWidth="1"/>
    <col min="5" max="5" width="21.8515625" style="0" customWidth="1"/>
    <col min="6" max="7" width="13.7109375" style="0" customWidth="1"/>
    <col min="8" max="9" width="15.140625" style="0" customWidth="1"/>
    <col min="10" max="10" width="29.140625" style="0" customWidth="1"/>
    <col min="11" max="11" width="20.57421875" style="0" bestFit="1" customWidth="1"/>
  </cols>
  <sheetData>
    <row r="1" spans="1:8" ht="12.75">
      <c r="A1" t="s">
        <v>29</v>
      </c>
      <c r="B1" t="s">
        <v>60</v>
      </c>
      <c r="E1" t="s">
        <v>61</v>
      </c>
      <c r="F1" t="s">
        <v>62</v>
      </c>
      <c r="H1" t="s">
        <v>63</v>
      </c>
    </row>
    <row r="2" spans="1:12" ht="12.75">
      <c r="A2" t="s">
        <v>22</v>
      </c>
      <c r="B2" t="s">
        <v>52</v>
      </c>
      <c r="C2" t="s">
        <v>35</v>
      </c>
      <c r="D2" t="s">
        <v>53</v>
      </c>
      <c r="E2" t="s">
        <v>23</v>
      </c>
      <c r="F2" t="s">
        <v>24</v>
      </c>
      <c r="H2" t="s">
        <v>54</v>
      </c>
      <c r="L2" t="s">
        <v>30</v>
      </c>
    </row>
    <row r="3" spans="1:12" ht="12.75">
      <c r="A3">
        <v>2</v>
      </c>
      <c r="B3">
        <v>8.03</v>
      </c>
      <c r="C3">
        <v>6.65</v>
      </c>
      <c r="D3">
        <v>3.78</v>
      </c>
      <c r="E3" s="22">
        <f>STEMas_share_stats!K10</f>
        <v>0.0902783</v>
      </c>
      <c r="F3" s="22">
        <f>STEMas_share_stats!J10</f>
        <v>0.0461284</v>
      </c>
      <c r="H3" s="22">
        <f>STEMas_share_stats!K11+STEMas_share_stats!K10</f>
        <v>0.4560305</v>
      </c>
      <c r="L3">
        <f>STEMas_share_stats!B17/(1+STEMas_share_stats!B17)</f>
        <v>0.5673632281271178</v>
      </c>
    </row>
    <row r="5" ht="12.75">
      <c r="A5" t="s">
        <v>36</v>
      </c>
    </row>
    <row r="6" ht="12.75">
      <c r="A6">
        <f>F3*(B3-C3)</f>
        <v>0.06365719199999996</v>
      </c>
    </row>
    <row r="7" spans="1:2" ht="12.75">
      <c r="A7" t="s">
        <v>55</v>
      </c>
      <c r="B7" t="s">
        <v>56</v>
      </c>
    </row>
    <row r="8" spans="1:2" ht="12.75">
      <c r="A8" s="22">
        <f>B3-(1/A3)*(E3/F3)-((A6)-(1/A3))*(E3/F3)*(1/H3)</f>
        <v>8.924062366484629</v>
      </c>
      <c r="B8" s="22">
        <f>D3-(1/A3)*(E3/F3)</f>
        <v>2.8014455736596107</v>
      </c>
    </row>
    <row r="9" spans="1:2" ht="12.75">
      <c r="A9" s="22"/>
      <c r="B9" s="22"/>
    </row>
    <row r="10" spans="1:2" ht="12.75">
      <c r="A10" s="22" t="s">
        <v>25</v>
      </c>
      <c r="B10" s="22" t="s">
        <v>26</v>
      </c>
    </row>
    <row r="11" spans="1:2" ht="12.75">
      <c r="A11" s="22">
        <f>A8*L3+(1-L3)*B8</f>
        <v>6.2751932018221135</v>
      </c>
      <c r="B11" s="22">
        <f>(1-L3)*(A8-B8)</f>
        <v>2.6488691646625147</v>
      </c>
    </row>
    <row r="13" spans="1:9" ht="12.75">
      <c r="A13" t="s">
        <v>27</v>
      </c>
      <c r="B13" t="s">
        <v>28</v>
      </c>
      <c r="E13" s="27" t="s">
        <v>58</v>
      </c>
      <c r="F13" s="25" t="s">
        <v>37</v>
      </c>
      <c r="G13" s="25" t="s">
        <v>38</v>
      </c>
      <c r="H13" s="25" t="s">
        <v>40</v>
      </c>
      <c r="I13" s="25" t="s">
        <v>43</v>
      </c>
    </row>
    <row r="14" spans="1:9" ht="12.75">
      <c r="A14">
        <f>(A3/(A3-1))*A11</f>
        <v>12.550386403644227</v>
      </c>
      <c r="B14">
        <f>(L3/(1-L3))*B11</f>
        <v>3.473747628162503</v>
      </c>
      <c r="E14" s="23" t="s">
        <v>31</v>
      </c>
      <c r="F14" s="24">
        <v>0.0002</v>
      </c>
      <c r="G14" s="24">
        <f>A14*F14</f>
        <v>0.0025100772807288454</v>
      </c>
      <c r="H14" s="24">
        <v>0.005</v>
      </c>
      <c r="I14" s="22">
        <f>G14/H14</f>
        <v>0.502015456145769</v>
      </c>
    </row>
    <row r="15" spans="5:9" ht="12.75">
      <c r="E15" s="23" t="s">
        <v>32</v>
      </c>
      <c r="F15" s="24">
        <v>0.0006</v>
      </c>
      <c r="G15" s="24">
        <f>F15*A14</f>
        <v>0.007530231842186536</v>
      </c>
      <c r="H15" s="26">
        <v>0.01</v>
      </c>
      <c r="I15" s="22">
        <f>G15/H15</f>
        <v>0.7530231842186536</v>
      </c>
    </row>
    <row r="16" spans="5:9" ht="12.75">
      <c r="E16" s="25" t="s">
        <v>33</v>
      </c>
      <c r="F16" s="24">
        <v>0.00015</v>
      </c>
      <c r="G16" s="24">
        <f>F16*A14</f>
        <v>0.001882557960546634</v>
      </c>
      <c r="H16" s="24">
        <v>0.0077</v>
      </c>
      <c r="I16" s="22">
        <f>G16/H16</f>
        <v>0.24448804682423816</v>
      </c>
    </row>
    <row r="17" spans="5:9" ht="12.75">
      <c r="E17" s="28" t="s">
        <v>42</v>
      </c>
      <c r="F17" s="29">
        <f>SUM(F15:F16)/2</f>
        <v>0.00037499999999999995</v>
      </c>
      <c r="G17" s="29">
        <f>SUM(G15:G16)/2</f>
        <v>0.004706394901366585</v>
      </c>
      <c r="H17" s="29">
        <f>SUM(H15:H16)/2</f>
        <v>0.00885</v>
      </c>
      <c r="I17" s="30">
        <f>G17/H17</f>
        <v>0.5317960340527215</v>
      </c>
    </row>
    <row r="18" spans="5:7" ht="12.75">
      <c r="E18" s="25"/>
      <c r="G18" s="24"/>
    </row>
    <row r="20" spans="5:8" ht="12.75">
      <c r="E20" s="27" t="s">
        <v>59</v>
      </c>
      <c r="F20" s="25" t="s">
        <v>37</v>
      </c>
      <c r="G20" t="s">
        <v>57</v>
      </c>
      <c r="H20" t="s">
        <v>39</v>
      </c>
    </row>
    <row r="21" spans="5:9" ht="12.75">
      <c r="E21" s="23" t="s">
        <v>31</v>
      </c>
      <c r="F21" s="24">
        <v>0.0002</v>
      </c>
      <c r="G21" s="24">
        <f>F21*B14</f>
        <v>0.0006947495256325006</v>
      </c>
      <c r="H21" s="24">
        <v>0.031</v>
      </c>
      <c r="I21" s="22">
        <f>G21/H21</f>
        <v>0.022411275020403243</v>
      </c>
    </row>
    <row r="22" spans="5:9" ht="12.75">
      <c r="E22" s="23" t="s">
        <v>32</v>
      </c>
      <c r="F22" s="24">
        <v>0.0006</v>
      </c>
      <c r="G22" s="24">
        <f>F22*B11*(L3/(1-L3))</f>
        <v>0.0020842485768975015</v>
      </c>
      <c r="H22" s="24">
        <v>0.017</v>
      </c>
      <c r="I22" s="22">
        <f>G22/H22</f>
        <v>0.1226028574645589</v>
      </c>
    </row>
    <row r="23" spans="5:9" ht="12.75">
      <c r="E23" s="25" t="s">
        <v>33</v>
      </c>
      <c r="F23" s="24">
        <v>0.00015</v>
      </c>
      <c r="G23" s="24">
        <f>F23*B11*(L3/(1-L3))</f>
        <v>0.0005210621442243754</v>
      </c>
      <c r="H23" s="24">
        <v>0.018</v>
      </c>
      <c r="I23" s="22">
        <f>G23/H23</f>
        <v>0.02894789690135419</v>
      </c>
    </row>
    <row r="24" spans="5:9" ht="12.75">
      <c r="E24" s="28" t="s">
        <v>42</v>
      </c>
      <c r="F24" s="29">
        <f>SUM(F22:F23)/2</f>
        <v>0.00037499999999999995</v>
      </c>
      <c r="G24" s="29">
        <f>SUM(G22:G23)/2</f>
        <v>0.0013026553605609385</v>
      </c>
      <c r="H24" s="29">
        <f>SUM(H22:H23)/2</f>
        <v>0.0175</v>
      </c>
      <c r="I24" s="30">
        <f>G24/H24</f>
        <v>0.07443744917491077</v>
      </c>
    </row>
    <row r="25" spans="5:9" ht="12.75">
      <c r="E25" s="31"/>
      <c r="F25" s="32"/>
      <c r="G25" s="32"/>
      <c r="H25" s="32"/>
      <c r="I25" s="33"/>
    </row>
    <row r="26" spans="5:9" ht="12.75">
      <c r="E26" s="31"/>
      <c r="F26" s="32"/>
      <c r="G26" s="32"/>
      <c r="H26" s="32"/>
      <c r="I26" s="33"/>
    </row>
    <row r="27" spans="1:9" ht="12.75">
      <c r="A27" s="25" t="s">
        <v>64</v>
      </c>
      <c r="E27" s="31"/>
      <c r="F27" s="32"/>
      <c r="G27" s="32"/>
      <c r="H27" s="32"/>
      <c r="I27" s="33"/>
    </row>
    <row r="28" spans="5:9" ht="12.75">
      <c r="E28" s="31"/>
      <c r="F28" s="32"/>
      <c r="G28" s="32"/>
      <c r="H28" s="32"/>
      <c r="I28" s="33"/>
    </row>
    <row r="29" ht="12.75">
      <c r="A29" s="25" t="s">
        <v>46</v>
      </c>
    </row>
    <row r="30" spans="1:8" ht="12.75">
      <c r="A30" s="25" t="s">
        <v>47</v>
      </c>
      <c r="F30" s="25" t="s">
        <v>44</v>
      </c>
      <c r="H30" s="25" t="s">
        <v>45</v>
      </c>
    </row>
    <row r="31" spans="1:9" ht="12.75">
      <c r="A31" s="25" t="s">
        <v>48</v>
      </c>
      <c r="E31" s="25" t="s">
        <v>32</v>
      </c>
      <c r="F31" s="24">
        <v>0.007</v>
      </c>
      <c r="G31" s="24">
        <f>F31*A14</f>
        <v>0.0878527048255096</v>
      </c>
      <c r="H31" s="24">
        <v>0.044</v>
      </c>
      <c r="I31" s="22">
        <f>G31/H31</f>
        <v>1.9966523823979454</v>
      </c>
    </row>
    <row r="32" spans="5:9" ht="12.75">
      <c r="E32" s="25" t="s">
        <v>33</v>
      </c>
      <c r="F32" s="24">
        <v>0.0026</v>
      </c>
      <c r="G32" s="24">
        <f>F32*A14</f>
        <v>0.032631004649474986</v>
      </c>
      <c r="H32" s="24">
        <v>0.033</v>
      </c>
      <c r="I32" s="22">
        <f>G32/H32</f>
        <v>0.9888183227113632</v>
      </c>
    </row>
    <row r="33" spans="1:9" ht="12.75">
      <c r="A33" s="25" t="s">
        <v>49</v>
      </c>
      <c r="E33" s="25" t="s">
        <v>42</v>
      </c>
      <c r="F33" s="24">
        <f>SUM(F31:F32)/2</f>
        <v>0.0048000000000000004</v>
      </c>
      <c r="G33" s="24">
        <f>SUM(G31:G32)/2</f>
        <v>0.06024185473749229</v>
      </c>
      <c r="H33" s="24">
        <f>SUM(H31:H32)/2</f>
        <v>0.0385</v>
      </c>
      <c r="I33" s="22">
        <f>SUM(I31:I32)/2</f>
        <v>1.4927353525546543</v>
      </c>
    </row>
    <row r="34" spans="1:8" ht="12.75">
      <c r="A34" s="25" t="s">
        <v>50</v>
      </c>
      <c r="E34" s="25"/>
      <c r="F34" s="24"/>
      <c r="H34" s="25"/>
    </row>
    <row r="35" spans="1:6" ht="12.75">
      <c r="A35" s="25" t="s">
        <v>51</v>
      </c>
      <c r="E35" s="25"/>
      <c r="F35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Peri</dc:creator>
  <cp:keywords/>
  <dc:description/>
  <cp:lastModifiedBy>Giovanni Peri</cp:lastModifiedBy>
  <dcterms:created xsi:type="dcterms:W3CDTF">2012-12-03T04:23:26Z</dcterms:created>
  <dcterms:modified xsi:type="dcterms:W3CDTF">2014-04-29T23:16:16Z</dcterms:modified>
  <cp:category/>
  <cp:version/>
  <cp:contentType/>
  <cp:contentStatus/>
</cp:coreProperties>
</file>